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0" windowWidth="15930" windowHeight="9795" activeTab="2"/>
  </bookViews>
  <sheets>
    <sheet name="Level Plan" sheetId="1" r:id="rId1"/>
    <sheet name="Chase Plan" sheetId="2" r:id="rId2"/>
    <sheet name="Mixed Plan" sheetId="3" r:id="rId3"/>
  </sheets>
  <calcPr calcId="145621"/>
</workbook>
</file>

<file path=xl/calcChain.xml><?xml version="1.0" encoding="utf-8"?>
<calcChain xmlns="http://schemas.openxmlformats.org/spreadsheetml/2006/main">
  <c r="M12" i="3" l="1"/>
  <c r="M16" i="3" s="1"/>
  <c r="L12" i="3"/>
  <c r="L16" i="3" s="1"/>
  <c r="K12" i="3"/>
  <c r="K13" i="3" s="1"/>
  <c r="K17" i="3" s="1"/>
  <c r="J12" i="3"/>
  <c r="I12" i="3"/>
  <c r="I16" i="3" s="1"/>
  <c r="H12" i="3"/>
  <c r="H16" i="3" s="1"/>
  <c r="G12" i="3"/>
  <c r="G13" i="3" s="1"/>
  <c r="G17" i="3" s="1"/>
  <c r="F12" i="3"/>
  <c r="E12" i="3"/>
  <c r="E16" i="3" s="1"/>
  <c r="D12" i="3"/>
  <c r="D16" i="3" s="1"/>
  <c r="C12" i="3"/>
  <c r="C13" i="3" s="1"/>
  <c r="C17" i="3" s="1"/>
  <c r="B12" i="3"/>
  <c r="N11" i="3"/>
  <c r="M17" i="2"/>
  <c r="L17" i="2"/>
  <c r="K17" i="2"/>
  <c r="J17" i="2"/>
  <c r="I17" i="2"/>
  <c r="H17" i="2"/>
  <c r="G17" i="2"/>
  <c r="F17" i="2"/>
  <c r="E17" i="2"/>
  <c r="D17" i="2"/>
  <c r="C17" i="2"/>
  <c r="B17" i="2"/>
  <c r="M13" i="2"/>
  <c r="M14" i="2" s="1"/>
  <c r="M18" i="2" s="1"/>
  <c r="L13" i="2"/>
  <c r="M15" i="2" s="1"/>
  <c r="M19" i="2" s="1"/>
  <c r="K13" i="2"/>
  <c r="L15" i="2" s="1"/>
  <c r="L19" i="2" s="1"/>
  <c r="J13" i="2"/>
  <c r="K15" i="2" s="1"/>
  <c r="K19" i="2" s="1"/>
  <c r="I13" i="2"/>
  <c r="I14" i="2" s="1"/>
  <c r="I18" i="2" s="1"/>
  <c r="H13" i="2"/>
  <c r="I15" i="2" s="1"/>
  <c r="I19" i="2" s="1"/>
  <c r="G13" i="2"/>
  <c r="H15" i="2" s="1"/>
  <c r="H19" i="2" s="1"/>
  <c r="F13" i="2"/>
  <c r="G15" i="2" s="1"/>
  <c r="G19" i="2" s="1"/>
  <c r="E13" i="2"/>
  <c r="E14" i="2" s="1"/>
  <c r="E18" i="2" s="1"/>
  <c r="D13" i="2"/>
  <c r="E15" i="2" s="1"/>
  <c r="E19" i="2" s="1"/>
  <c r="C13" i="2"/>
  <c r="D15" i="2" s="1"/>
  <c r="D19" i="2" s="1"/>
  <c r="B13" i="2"/>
  <c r="C15" i="2" s="1"/>
  <c r="C19" i="2" s="1"/>
  <c r="N12" i="2"/>
  <c r="N11" i="2"/>
  <c r="C39" i="1"/>
  <c r="D39" i="1" s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N13" i="1"/>
  <c r="M13" i="1"/>
  <c r="J13" i="1"/>
  <c r="I13" i="1"/>
  <c r="F13" i="1"/>
  <c r="E13" i="1"/>
  <c r="C9" i="1"/>
  <c r="C10" i="1" s="1"/>
  <c r="D9" i="1" s="1"/>
  <c r="N8" i="1"/>
  <c r="M8" i="1"/>
  <c r="L8" i="1"/>
  <c r="L13" i="1" s="1"/>
  <c r="K8" i="1"/>
  <c r="K13" i="1" s="1"/>
  <c r="J8" i="1"/>
  <c r="I8" i="1"/>
  <c r="H8" i="1"/>
  <c r="H13" i="1" s="1"/>
  <c r="G8" i="1"/>
  <c r="G13" i="1" s="1"/>
  <c r="F8" i="1"/>
  <c r="E8" i="1"/>
  <c r="D8" i="1"/>
  <c r="D13" i="1" s="1"/>
  <c r="C8" i="1"/>
  <c r="C13" i="1" s="1"/>
  <c r="O7" i="1"/>
  <c r="E20" i="2" l="1"/>
  <c r="I20" i="2"/>
  <c r="M20" i="2"/>
  <c r="L19" i="3"/>
  <c r="G20" i="2"/>
  <c r="K20" i="2"/>
  <c r="O13" i="1"/>
  <c r="D11" i="1"/>
  <c r="D14" i="1" s="1"/>
  <c r="D15" i="1" s="1"/>
  <c r="D10" i="1"/>
  <c r="E9" i="1" s="1"/>
  <c r="H20" i="2"/>
  <c r="C11" i="1"/>
  <c r="C40" i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B14" i="2"/>
  <c r="B18" i="2" s="1"/>
  <c r="F14" i="2"/>
  <c r="F18" i="2" s="1"/>
  <c r="J14" i="2"/>
  <c r="J18" i="2" s="1"/>
  <c r="J20" i="2" s="1"/>
  <c r="B15" i="2"/>
  <c r="B19" i="2" s="1"/>
  <c r="F15" i="2"/>
  <c r="F19" i="2" s="1"/>
  <c r="F20" i="2" s="1"/>
  <c r="J15" i="2"/>
  <c r="J19" i="2" s="1"/>
  <c r="N17" i="2"/>
  <c r="D13" i="3"/>
  <c r="D17" i="3" s="1"/>
  <c r="D19" i="3" s="1"/>
  <c r="H13" i="3"/>
  <c r="H17" i="3" s="1"/>
  <c r="H19" i="3" s="1"/>
  <c r="L13" i="3"/>
  <c r="L17" i="3" s="1"/>
  <c r="C14" i="3"/>
  <c r="C18" i="3" s="1"/>
  <c r="G14" i="3"/>
  <c r="G18" i="3" s="1"/>
  <c r="K14" i="3"/>
  <c r="K18" i="3" s="1"/>
  <c r="B16" i="3"/>
  <c r="F16" i="3"/>
  <c r="J16" i="3"/>
  <c r="C14" i="2"/>
  <c r="C18" i="2" s="1"/>
  <c r="C20" i="2" s="1"/>
  <c r="G14" i="2"/>
  <c r="G18" i="2" s="1"/>
  <c r="K14" i="2"/>
  <c r="K18" i="2" s="1"/>
  <c r="N12" i="3"/>
  <c r="E13" i="3"/>
  <c r="E17" i="3" s="1"/>
  <c r="I13" i="3"/>
  <c r="I17" i="3" s="1"/>
  <c r="I19" i="3" s="1"/>
  <c r="M13" i="3"/>
  <c r="M17" i="3" s="1"/>
  <c r="D14" i="3"/>
  <c r="D18" i="3" s="1"/>
  <c r="H14" i="3"/>
  <c r="H18" i="3" s="1"/>
  <c r="L14" i="3"/>
  <c r="L18" i="3" s="1"/>
  <c r="C16" i="3"/>
  <c r="C19" i="3" s="1"/>
  <c r="G16" i="3"/>
  <c r="G19" i="3" s="1"/>
  <c r="K16" i="3"/>
  <c r="K19" i="3" s="1"/>
  <c r="D14" i="2"/>
  <c r="D18" i="2" s="1"/>
  <c r="D20" i="2" s="1"/>
  <c r="H14" i="2"/>
  <c r="H18" i="2" s="1"/>
  <c r="L14" i="2"/>
  <c r="L18" i="2" s="1"/>
  <c r="L20" i="2" s="1"/>
  <c r="B13" i="3"/>
  <c r="F13" i="3"/>
  <c r="F17" i="3" s="1"/>
  <c r="J13" i="3"/>
  <c r="J17" i="3" s="1"/>
  <c r="I14" i="3"/>
  <c r="I18" i="3" s="1"/>
  <c r="O8" i="1"/>
  <c r="E19" i="3" l="1"/>
  <c r="N13" i="3"/>
  <c r="B17" i="3"/>
  <c r="N17" i="3" s="1"/>
  <c r="M14" i="3"/>
  <c r="M18" i="3" s="1"/>
  <c r="M19" i="3" s="1"/>
  <c r="N16" i="3"/>
  <c r="E10" i="1"/>
  <c r="F9" i="1" s="1"/>
  <c r="B14" i="3"/>
  <c r="N18" i="2"/>
  <c r="N19" i="2"/>
  <c r="J14" i="3"/>
  <c r="J18" i="3" s="1"/>
  <c r="J19" i="3" s="1"/>
  <c r="B20" i="2"/>
  <c r="N20" i="2" s="1"/>
  <c r="E14" i="3"/>
  <c r="E18" i="3" s="1"/>
  <c r="C14" i="1"/>
  <c r="F14" i="3"/>
  <c r="F18" i="3" s="1"/>
  <c r="F19" i="3" s="1"/>
  <c r="N14" i="3" l="1"/>
  <c r="B18" i="3"/>
  <c r="N18" i="3" s="1"/>
  <c r="B19" i="3"/>
  <c r="N19" i="3" s="1"/>
  <c r="F10" i="1"/>
  <c r="G9" i="1" s="1"/>
  <c r="E11" i="1"/>
  <c r="C15" i="1"/>
  <c r="E14" i="1" l="1"/>
  <c r="G11" i="1"/>
  <c r="G14" i="1" s="1"/>
  <c r="G15" i="1" s="1"/>
  <c r="G10" i="1"/>
  <c r="H9" i="1" s="1"/>
  <c r="F11" i="1"/>
  <c r="F14" i="1" s="1"/>
  <c r="F15" i="1" s="1"/>
  <c r="E15" i="1" l="1"/>
  <c r="H10" i="1"/>
  <c r="I9" i="1" s="1"/>
  <c r="I10" i="1" l="1"/>
  <c r="J9" i="1" s="1"/>
  <c r="H11" i="1"/>
  <c r="H14" i="1" l="1"/>
  <c r="J11" i="1"/>
  <c r="J14" i="1" s="1"/>
  <c r="J15" i="1" s="1"/>
  <c r="J10" i="1"/>
  <c r="K9" i="1" s="1"/>
  <c r="I11" i="1"/>
  <c r="I14" i="1" s="1"/>
  <c r="I15" i="1" s="1"/>
  <c r="H15" i="1" l="1"/>
  <c r="K10" i="1"/>
  <c r="L9" i="1" s="1"/>
  <c r="K11" i="1"/>
  <c r="K14" i="1" s="1"/>
  <c r="K15" i="1" s="1"/>
  <c r="L10" i="1" l="1"/>
  <c r="M9" i="1" s="1"/>
  <c r="M10" i="1" l="1"/>
  <c r="N9" i="1" s="1"/>
  <c r="L11" i="1"/>
  <c r="L14" i="1" s="1"/>
  <c r="L15" i="1" l="1"/>
  <c r="N10" i="1"/>
  <c r="N11" i="1" s="1"/>
  <c r="M11" i="1"/>
  <c r="M14" i="1" s="1"/>
  <c r="M15" i="1" s="1"/>
  <c r="N14" i="1" l="1"/>
  <c r="O11" i="1"/>
  <c r="N15" i="1" l="1"/>
  <c r="O14" i="1"/>
  <c r="O15" i="1" s="1"/>
</calcChain>
</file>

<file path=xl/sharedStrings.xml><?xml version="1.0" encoding="utf-8"?>
<sst xmlns="http://schemas.openxmlformats.org/spreadsheetml/2006/main" count="117" uniqueCount="64">
  <si>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</si>
  <si>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</si>
  <si>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</si>
  <si>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</si>
  <si>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</si>
  <si>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</si>
  <si>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</si>
  <si>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</si>
  <si>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</si>
  <si>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</si>
  <si>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</si>
  <si>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</si>
  <si>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Forecast</t>
  </si>
  <si>
    <t>Production</t>
  </si>
  <si>
    <t>Beginning Inventory</t>
  </si>
  <si>
    <t>Ending Inventory</t>
  </si>
  <si>
    <t>Average Inventory</t>
  </si>
  <si>
    <t>Reg. time production cost/pair</t>
  </si>
  <si>
    <t>Average inventory holding cost/pair/month</t>
  </si>
  <si>
    <t>Production and Inventory Costs</t>
  </si>
  <si>
    <t>Reg. time production cost in $</t>
  </si>
  <si>
    <t>Inventory holding cost in $</t>
  </si>
  <si>
    <t>Total</t>
  </si>
  <si>
    <t>Total cost In $</t>
  </si>
  <si>
    <t>Cumulative Forecast</t>
  </si>
  <si>
    <t>Cumulative Production</t>
  </si>
  <si>
    <t>Month</t>
  </si>
  <si>
    <t>Hiring cost/worker</t>
  </si>
  <si>
    <t>Firing cost/worker</t>
  </si>
  <si>
    <t># of Workers Hired</t>
  </si>
  <si>
    <t># of Workers Fired</t>
  </si>
  <si>
    <t>Production rate/worker/month in units</t>
  </si>
  <si>
    <t># of Workers Required</t>
  </si>
  <si>
    <t>Current Workforce</t>
  </si>
  <si>
    <t>Hiring cost in $</t>
  </si>
  <si>
    <t>Firing cost in $</t>
  </si>
  <si>
    <t>Overtime cost/unit</t>
  </si>
  <si>
    <t>Subcontracting cost/unit</t>
  </si>
  <si>
    <t>Regular time Production</t>
  </si>
  <si>
    <t>Overtime production</t>
  </si>
  <si>
    <t>Subcontracting</t>
  </si>
  <si>
    <t>Maximum Overtime</t>
  </si>
  <si>
    <t>Overtime cost in $</t>
  </si>
  <si>
    <t>Subcontracting cost in $</t>
  </si>
  <si>
    <t>Example 15-1: Chase Production strategy</t>
  </si>
  <si>
    <t>Example 15-1: Level Production strategy</t>
  </si>
  <si>
    <t>=AVERAGE($C$7:$N$7)</t>
  </si>
  <si>
    <t>=(C9+C8-C7)</t>
  </si>
  <si>
    <t>=(C9+C10)/2</t>
  </si>
  <si>
    <t>=($C$4*C8)</t>
  </si>
  <si>
    <t>=($C$5*C11)</t>
  </si>
  <si>
    <t>=(C13+C14)</t>
  </si>
  <si>
    <t>=(O13+O14)</t>
  </si>
  <si>
    <t>=ROUNDUP(B11/$B$5,0)</t>
  </si>
  <si>
    <t>=IF(B13&gt;$B$8,B13-B8,0)</t>
  </si>
  <si>
    <t>=IF($B$8&gt;B13,$B$8-B13,0)</t>
  </si>
  <si>
    <t>=($B$4*B12)</t>
  </si>
  <si>
    <t>=(B14*$B$6)</t>
  </si>
  <si>
    <t>=(B15*$B$7)</t>
  </si>
  <si>
    <t>=(B17+B18+B19)</t>
  </si>
  <si>
    <t>=SUM(B20:M20)</t>
  </si>
  <si>
    <t>=IF(B11-B12&lt;$B$8,B11-B12,$B$8)</t>
  </si>
  <si>
    <t>=IF(B11-(B12+B13)&gt;0,B11-(B12+B13),0)</t>
  </si>
  <si>
    <t>Screenshot 17.3: Mixed Production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</si>
</sst>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6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1" applyNumberFormat="1" applyFont="1"/>
    <xf numFmtId="0" fontId="0" fillId="0" borderId="0" xfId="0" applyNumberFormat="1"/>
    <xf numFmtId="165" fontId="4" fillId="0" borderId="0" xfId="1" applyNumberFormat="1" applyFont="1"/>
    <xf numFmtId="165" fontId="8" fillId="0" borderId="0" xfId="1" applyNumberFormat="1" applyFont="1"/>
    <xf numFmtId="0" fontId="4" fillId="0" borderId="0" xfId="0" quotePrefix="1" applyFont="1"/>
    <xf numFmtId="0" fontId="9" fillId="0" borderId="0" xfId="0" quotePrefix="1" applyFont="1"/>
    <xf numFmtId="165" fontId="8" fillId="0" borderId="0" xfId="1" quotePrefix="1" applyNumberFormat="1" applyFont="1"/>
    <xf numFmtId="165" fontId="9" fillId="0" borderId="0" xfId="1" quotePrefix="1" applyNumberFormat="1" applyFont="1"/>
    <xf numFmtId="164" fontId="8" fillId="0" borderId="0" xfId="0" quotePrefix="1" applyNumberFormat="1" applyFont="1"/>
    <xf numFmtId="164" fontId="9" fillId="0" borderId="0" xfId="0" quotePrefix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'Level Plan'!$A$39</c:f>
              <c:strCache>
                <c:ptCount val="1"/>
                <c:pt idx="0">
                  <c:v>Cumulative Forecast</c:v>
                </c:pt>
              </c:strCache>
            </c:strRef>
          </c:tx>
          <c:marker>
            <c:symbol val="none"/>
          </c:marker>
          <c:cat>
            <c:strRef>
              <c:f>'Level Plan'!$B$38:$N$38</c:f>
              <c:strCache>
                <c:ptCount val="13"/>
                <c:pt idx="1">
                  <c:v>January</c:v>
                </c:pt>
                <c:pt idx="2">
                  <c:v>February</c:v>
                </c:pt>
                <c:pt idx="3">
                  <c:v>March</c:v>
                </c:pt>
                <c:pt idx="4">
                  <c:v>April</c:v>
                </c:pt>
                <c:pt idx="5">
                  <c:v>May</c:v>
                </c:pt>
                <c:pt idx="6">
                  <c:v>June</c:v>
                </c:pt>
                <c:pt idx="7">
                  <c:v>July</c:v>
                </c:pt>
                <c:pt idx="8">
                  <c:v>August</c:v>
                </c:pt>
                <c:pt idx="9">
                  <c:v>September</c:v>
                </c:pt>
                <c:pt idx="10">
                  <c:v>October</c:v>
                </c:pt>
                <c:pt idx="11">
                  <c:v>November</c:v>
                </c:pt>
                <c:pt idx="12">
                  <c:v>December</c:v>
                </c:pt>
              </c:strCache>
            </c:strRef>
          </c:cat>
          <c:val>
            <c:numRef>
              <c:f>'Level Plan'!$B$39:$N$39</c:f>
              <c:numCache>
                <c:formatCode>General</c:formatCode>
                <c:ptCount val="13"/>
                <c:pt idx="0">
                  <c:v>0</c:v>
                </c:pt>
                <c:pt idx="1">
                  <c:v>9000</c:v>
                </c:pt>
                <c:pt idx="2">
                  <c:v>16000</c:v>
                </c:pt>
                <c:pt idx="3">
                  <c:v>21000</c:v>
                </c:pt>
                <c:pt idx="4">
                  <c:v>25000</c:v>
                </c:pt>
                <c:pt idx="5">
                  <c:v>27000</c:v>
                </c:pt>
                <c:pt idx="6">
                  <c:v>28500</c:v>
                </c:pt>
                <c:pt idx="7">
                  <c:v>29500</c:v>
                </c:pt>
                <c:pt idx="8">
                  <c:v>30700</c:v>
                </c:pt>
                <c:pt idx="9">
                  <c:v>32300</c:v>
                </c:pt>
                <c:pt idx="10">
                  <c:v>35300</c:v>
                </c:pt>
                <c:pt idx="11">
                  <c:v>41000</c:v>
                </c:pt>
                <c:pt idx="12">
                  <c:v>48000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'Level Plan'!$A$40</c:f>
              <c:strCache>
                <c:ptCount val="1"/>
                <c:pt idx="0">
                  <c:v>Cumulative Production</c:v>
                </c:pt>
              </c:strCache>
            </c:strRef>
          </c:tx>
          <c:marker>
            <c:symbol val="none"/>
          </c:marker>
          <c:cat>
            <c:strRef>
              <c:f>'Level Plan'!$B$38:$N$38</c:f>
              <c:strCache>
                <c:ptCount val="13"/>
                <c:pt idx="1">
                  <c:v>January</c:v>
                </c:pt>
                <c:pt idx="2">
                  <c:v>February</c:v>
                </c:pt>
                <c:pt idx="3">
                  <c:v>March</c:v>
                </c:pt>
                <c:pt idx="4">
                  <c:v>April</c:v>
                </c:pt>
                <c:pt idx="5">
                  <c:v>May</c:v>
                </c:pt>
                <c:pt idx="6">
                  <c:v>June</c:v>
                </c:pt>
                <c:pt idx="7">
                  <c:v>July</c:v>
                </c:pt>
                <c:pt idx="8">
                  <c:v>August</c:v>
                </c:pt>
                <c:pt idx="9">
                  <c:v>September</c:v>
                </c:pt>
                <c:pt idx="10">
                  <c:v>October</c:v>
                </c:pt>
                <c:pt idx="11">
                  <c:v>November</c:v>
                </c:pt>
                <c:pt idx="12">
                  <c:v>December</c:v>
                </c:pt>
              </c:strCache>
            </c:strRef>
          </c:cat>
          <c:val>
            <c:numRef>
              <c:f>'Level Plan'!$B$40:$N$40</c:f>
              <c:numCache>
                <c:formatCode>General</c:formatCode>
                <c:ptCount val="13"/>
                <c:pt idx="0">
                  <c:v>0</c:v>
                </c:pt>
                <c:pt idx="1">
                  <c:v>4000</c:v>
                </c:pt>
                <c:pt idx="2">
                  <c:v>8000</c:v>
                </c:pt>
                <c:pt idx="3">
                  <c:v>12000</c:v>
                </c:pt>
                <c:pt idx="4">
                  <c:v>16000</c:v>
                </c:pt>
                <c:pt idx="5">
                  <c:v>20000</c:v>
                </c:pt>
                <c:pt idx="6">
                  <c:v>24000</c:v>
                </c:pt>
                <c:pt idx="7">
                  <c:v>28000</c:v>
                </c:pt>
                <c:pt idx="8">
                  <c:v>32000</c:v>
                </c:pt>
                <c:pt idx="9">
                  <c:v>36000</c:v>
                </c:pt>
                <c:pt idx="10">
                  <c:v>40000</c:v>
                </c:pt>
                <c:pt idx="11">
                  <c:v>44000</c:v>
                </c:pt>
                <c:pt idx="12">
                  <c:v>48000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60032"/>
        <c:axId val="68135936"/>
      </c:lineChart>
      <c:catAx>
        <c:axId val="67660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135936"/>
        <c:crosses val="autoZero"/>
        <c:auto val="1"/>
        <c:lblAlgn val="ctr"/>
        <c:lblOffset val="100"/>
        <c:noMultiLvlLbl val="0"/>
      </c:catAx>
      <c:valAx>
        <c:axId val="6813593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Cumulative Units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660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1432560</xdr:colOff>
      <xdr:row>40</xdr:row>
      <xdr:rowOff>110490</xdr:rowOff>
    </xdr:from>
    <xdr:to>
      <xdr:col>14</xdr:col>
      <xdr:colOff>60960</xdr:colOff>
      <xdr:row>63</xdr:row>
      <xdr:rowOff>99060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45720</xdr:colOff>
      <xdr:row>48</xdr:row>
      <xdr:rowOff>167640</xdr:rowOff>
    </xdr:from>
    <xdr:ext cx="708660" cy="405367"/>
    <xdr:sp macro="" textlink="">
      <xdr:nvSpPr>
        <xdr:cNvPr id="3" name="TextBox 2"/>
        <xdr:cNvSpPr txBox="1"/>
      </xdr:nvSpPr>
      <xdr:spPr>
        <a:xfrm>
          <a:off x="3657600" y="5288280"/>
          <a:ext cx="708660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000" baseline="0"/>
            <a:t>Inventory Depletion</a:t>
          </a:r>
        </a:p>
      </xdr:txBody>
    </xdr:sp>
    <xdr:clientData/>
  </xdr:oneCellAnchor>
  <xdr:twoCellAnchor>
    <xdr:from>
      <xdr:col>3</xdr:col>
      <xdr:colOff>400050</xdr:colOff>
      <xdr:row>51</xdr:row>
      <xdr:rowOff>24367</xdr:rowOff>
    </xdr:from>
    <xdr:to>
      <xdr:col>4</xdr:col>
      <xdr:colOff>251460</xdr:colOff>
      <xdr:row>54</xdr:row>
      <xdr:rowOff>15240</xdr:rowOff>
    </xdr:to>
    <xdr:cxnSp macro="">
      <xdr:nvCxnSpPr>
        <xdr:cNvPr id="5" name="Straight Arrow Connector 4"/>
        <xdr:cNvCxnSpPr>
          <a:stCxn id="3" idx="2"/>
        </xdr:cNvCxnSpPr>
      </xdr:nvCxnSpPr>
      <xdr:spPr>
        <a:xfrm>
          <a:off x="4011930" y="5693647"/>
          <a:ext cx="354330" cy="539513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2</xdr:row>
      <xdr:rowOff>161925</xdr:rowOff>
    </xdr:from>
    <xdr:to>
      <xdr:col>4</xdr:col>
      <xdr:colOff>142875</xdr:colOff>
      <xdr:row>7</xdr:row>
      <xdr:rowOff>38100</xdr:rowOff>
    </xdr:to>
    <xdr:cxnSp macro="">
      <xdr:nvCxnSpPr>
        <xdr:cNvPr id="6" name="Straight Arrow Connector 5"/>
        <xdr:cNvCxnSpPr/>
      </xdr:nvCxnSpPr>
      <xdr:spPr>
        <a:xfrm flipV="1">
          <a:off x="3505200" y="542925"/>
          <a:ext cx="638175" cy="8286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390525</xdr:colOff>
      <xdr:row>3</xdr:row>
      <xdr:rowOff>171450</xdr:rowOff>
    </xdr:from>
    <xdr:to>
      <xdr:col>5</xdr:col>
      <xdr:colOff>104775</xdr:colOff>
      <xdr:row>9</xdr:row>
      <xdr:rowOff>76201</xdr:rowOff>
    </xdr:to>
    <xdr:cxnSp macro="">
      <xdr:nvCxnSpPr>
        <xdr:cNvPr id="7" name="Straight Arrow Connector 6"/>
        <xdr:cNvCxnSpPr/>
      </xdr:nvCxnSpPr>
      <xdr:spPr>
        <a:xfrm flipV="1">
          <a:off x="3457575" y="742950"/>
          <a:ext cx="1133475" cy="1047751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4</xdr:row>
      <xdr:rowOff>152400</xdr:rowOff>
    </xdr:from>
    <xdr:to>
      <xdr:col>6</xdr:col>
      <xdr:colOff>38100</xdr:colOff>
      <xdr:row>10</xdr:row>
      <xdr:rowOff>57152</xdr:rowOff>
    </xdr:to>
    <xdr:cxnSp macro="">
      <xdr:nvCxnSpPr>
        <xdr:cNvPr id="9" name="Straight Arrow Connector 8"/>
        <xdr:cNvCxnSpPr/>
      </xdr:nvCxnSpPr>
      <xdr:spPr>
        <a:xfrm flipV="1">
          <a:off x="3467100" y="914400"/>
          <a:ext cx="1543050" cy="1047752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523875</xdr:colOff>
      <xdr:row>12</xdr:row>
      <xdr:rowOff>171450</xdr:rowOff>
    </xdr:from>
    <xdr:to>
      <xdr:col>2</xdr:col>
      <xdr:colOff>66675</xdr:colOff>
      <xdr:row>16</xdr:row>
      <xdr:rowOff>85725</xdr:rowOff>
    </xdr:to>
    <xdr:cxnSp macro="">
      <xdr:nvCxnSpPr>
        <xdr:cNvPr id="11" name="Straight Arrow Connector 10"/>
        <xdr:cNvCxnSpPr/>
      </xdr:nvCxnSpPr>
      <xdr:spPr>
        <a:xfrm flipH="1">
          <a:off x="523875" y="2457450"/>
          <a:ext cx="2609850" cy="6762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590550</xdr:colOff>
      <xdr:row>13</xdr:row>
      <xdr:rowOff>123825</xdr:rowOff>
    </xdr:from>
    <xdr:to>
      <xdr:col>2</xdr:col>
      <xdr:colOff>133350</xdr:colOff>
      <xdr:row>17</xdr:row>
      <xdr:rowOff>38100</xdr:rowOff>
    </xdr:to>
    <xdr:cxnSp macro="">
      <xdr:nvCxnSpPr>
        <xdr:cNvPr id="14" name="Straight Arrow Connector 13"/>
        <xdr:cNvCxnSpPr/>
      </xdr:nvCxnSpPr>
      <xdr:spPr>
        <a:xfrm flipH="1">
          <a:off x="590550" y="2600325"/>
          <a:ext cx="2609850" cy="6762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14</xdr:row>
      <xdr:rowOff>142875</xdr:rowOff>
    </xdr:from>
    <xdr:to>
      <xdr:col>2</xdr:col>
      <xdr:colOff>38101</xdr:colOff>
      <xdr:row>18</xdr:row>
      <xdr:rowOff>47625</xdr:rowOff>
    </xdr:to>
    <xdr:cxnSp macro="">
      <xdr:nvCxnSpPr>
        <xdr:cNvPr id="15" name="Straight Arrow Connector 14"/>
        <xdr:cNvCxnSpPr/>
      </xdr:nvCxnSpPr>
      <xdr:spPr>
        <a:xfrm flipH="1">
          <a:off x="2019300" y="2809875"/>
          <a:ext cx="1085851" cy="6667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12</xdr:col>
      <xdr:colOff>419100</xdr:colOff>
      <xdr:row>14</xdr:row>
      <xdr:rowOff>142875</xdr:rowOff>
    </xdr:from>
    <xdr:to>
      <xdr:col>14</xdr:col>
      <xdr:colOff>142877</xdr:colOff>
      <xdr:row>18</xdr:row>
      <xdr:rowOff>76200</xdr:rowOff>
    </xdr:to>
    <xdr:cxnSp macro="">
      <xdr:nvCxnSpPr>
        <xdr:cNvPr id="18" name="Straight Arrow Connector 17"/>
        <xdr:cNvCxnSpPr/>
      </xdr:nvCxnSpPr>
      <xdr:spPr>
        <a:xfrm flipH="1">
          <a:off x="8353425" y="2809875"/>
          <a:ext cx="809627" cy="6953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0.55315</cdr:x>
      <cdr:y>0.49887</cdr:y>
    </cdr:from>
    <cdr:to>
      <cdr:x>0.67177</cdr:x>
      <cdr:y>0.60147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04540" y="1971040"/>
          <a:ext cx="708660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/>
            <a:t>Excess Inventory </a:t>
          </a:r>
        </a:p>
      </cdr:txBody>
    </cdr:sp>
  </cdr:relSizeAnchor>
  <cdr:relSizeAnchor xmlns:cdr="http://schemas.openxmlformats.org/drawingml/2006/chartDrawing">
    <cdr:from>
      <cdr:x>0.5727</cdr:x>
      <cdr:y>0.39826</cdr:y>
    </cdr:from>
    <cdr:to>
      <cdr:x>0.61054</cdr:x>
      <cdr:y>0.51623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H="1" flipV="1">
          <a:off x="3421380" y="1573530"/>
          <a:ext cx="226060" cy="46609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4</xdr:row>
      <xdr:rowOff>152401</xdr:rowOff>
    </xdr:from>
    <xdr:to>
      <xdr:col>3</xdr:col>
      <xdr:colOff>142875</xdr:colOff>
      <xdr:row>12</xdr:row>
      <xdr:rowOff>57150</xdr:rowOff>
    </xdr:to>
    <xdr:cxnSp macro="">
      <xdr:nvCxnSpPr>
        <xdr:cNvPr id="3" name="Straight Arrow Connector 2"/>
        <xdr:cNvCxnSpPr/>
      </xdr:nvCxnSpPr>
      <xdr:spPr>
        <a:xfrm flipV="1">
          <a:off x="3400425" y="914401"/>
          <a:ext cx="781050" cy="1428749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581025</xdr:colOff>
      <xdr:row>5</xdr:row>
      <xdr:rowOff>161925</xdr:rowOff>
    </xdr:from>
    <xdr:to>
      <xdr:col>4</xdr:col>
      <xdr:colOff>85725</xdr:colOff>
      <xdr:row>13</xdr:row>
      <xdr:rowOff>47625</xdr:rowOff>
    </xdr:to>
    <xdr:cxnSp macro="">
      <xdr:nvCxnSpPr>
        <xdr:cNvPr id="5" name="Straight Arrow Connector 4"/>
        <xdr:cNvCxnSpPr/>
      </xdr:nvCxnSpPr>
      <xdr:spPr>
        <a:xfrm flipV="1">
          <a:off x="3400425" y="1114425"/>
          <a:ext cx="1333500" cy="14097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590550</xdr:colOff>
      <xdr:row>6</xdr:row>
      <xdr:rowOff>142875</xdr:rowOff>
    </xdr:from>
    <xdr:to>
      <xdr:col>5</xdr:col>
      <xdr:colOff>57150</xdr:colOff>
      <xdr:row>14</xdr:row>
      <xdr:rowOff>28575</xdr:rowOff>
    </xdr:to>
    <xdr:cxnSp macro="">
      <xdr:nvCxnSpPr>
        <xdr:cNvPr id="7" name="Straight Arrow Connector 6"/>
        <xdr:cNvCxnSpPr/>
      </xdr:nvCxnSpPr>
      <xdr:spPr>
        <a:xfrm flipV="1">
          <a:off x="3409950" y="1285875"/>
          <a:ext cx="1905000" cy="14097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638175</xdr:colOff>
      <xdr:row>16</xdr:row>
      <xdr:rowOff>123826</xdr:rowOff>
    </xdr:from>
    <xdr:to>
      <xdr:col>1</xdr:col>
      <xdr:colOff>161925</xdr:colOff>
      <xdr:row>21</xdr:row>
      <xdr:rowOff>66675</xdr:rowOff>
    </xdr:to>
    <xdr:cxnSp macro="">
      <xdr:nvCxnSpPr>
        <xdr:cNvPr id="9" name="Straight Arrow Connector 8"/>
        <xdr:cNvCxnSpPr/>
      </xdr:nvCxnSpPr>
      <xdr:spPr>
        <a:xfrm flipH="1">
          <a:off x="638175" y="3171826"/>
          <a:ext cx="2343150" cy="895349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704850</xdr:colOff>
      <xdr:row>17</xdr:row>
      <xdr:rowOff>114300</xdr:rowOff>
    </xdr:from>
    <xdr:to>
      <xdr:col>1</xdr:col>
      <xdr:colOff>228600</xdr:colOff>
      <xdr:row>22</xdr:row>
      <xdr:rowOff>57149</xdr:rowOff>
    </xdr:to>
    <xdr:cxnSp macro="">
      <xdr:nvCxnSpPr>
        <xdr:cNvPr id="12" name="Straight Arrow Connector 11"/>
        <xdr:cNvCxnSpPr/>
      </xdr:nvCxnSpPr>
      <xdr:spPr>
        <a:xfrm flipH="1">
          <a:off x="704850" y="3352800"/>
          <a:ext cx="2343150" cy="895349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742950</xdr:colOff>
      <xdr:row>18</xdr:row>
      <xdr:rowOff>104775</xdr:rowOff>
    </xdr:from>
    <xdr:to>
      <xdr:col>1</xdr:col>
      <xdr:colOff>266700</xdr:colOff>
      <xdr:row>23</xdr:row>
      <xdr:rowOff>47624</xdr:rowOff>
    </xdr:to>
    <xdr:cxnSp macro="">
      <xdr:nvCxnSpPr>
        <xdr:cNvPr id="13" name="Straight Arrow Connector 12"/>
        <xdr:cNvCxnSpPr/>
      </xdr:nvCxnSpPr>
      <xdr:spPr>
        <a:xfrm flipH="1">
          <a:off x="742950" y="3533775"/>
          <a:ext cx="2343150" cy="895349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304800</xdr:colOff>
      <xdr:row>20</xdr:row>
      <xdr:rowOff>9525</xdr:rowOff>
    </xdr:from>
    <xdr:to>
      <xdr:col>1</xdr:col>
      <xdr:colOff>304800</xdr:colOff>
      <xdr:row>23</xdr:row>
      <xdr:rowOff>38100</xdr:rowOff>
    </xdr:to>
    <xdr:cxnSp macro="">
      <xdr:nvCxnSpPr>
        <xdr:cNvPr id="14" name="Straight Arrow Connector 13"/>
        <xdr:cNvCxnSpPr/>
      </xdr:nvCxnSpPr>
      <xdr:spPr>
        <a:xfrm>
          <a:off x="3124200" y="3819525"/>
          <a:ext cx="0" cy="6000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11</xdr:col>
      <xdr:colOff>542925</xdr:colOff>
      <xdr:row>19</xdr:row>
      <xdr:rowOff>161925</xdr:rowOff>
    </xdr:from>
    <xdr:to>
      <xdr:col>13</xdr:col>
      <xdr:colOff>171450</xdr:colOff>
      <xdr:row>23</xdr:row>
      <xdr:rowOff>57150</xdr:rowOff>
    </xdr:to>
    <xdr:cxnSp macro="">
      <xdr:nvCxnSpPr>
        <xdr:cNvPr id="17" name="Straight Arrow Connector 16"/>
        <xdr:cNvCxnSpPr/>
      </xdr:nvCxnSpPr>
      <xdr:spPr>
        <a:xfrm flipH="1">
          <a:off x="9458325" y="3781425"/>
          <a:ext cx="847725" cy="6572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4</xdr:row>
      <xdr:rowOff>161925</xdr:rowOff>
    </xdr:from>
    <xdr:to>
      <xdr:col>3</xdr:col>
      <xdr:colOff>295275</xdr:colOff>
      <xdr:row>12</xdr:row>
      <xdr:rowOff>28575</xdr:rowOff>
    </xdr:to>
    <xdr:cxnSp macro="">
      <xdr:nvCxnSpPr>
        <xdr:cNvPr id="3" name="Straight Arrow Connector 2"/>
        <xdr:cNvCxnSpPr/>
      </xdr:nvCxnSpPr>
      <xdr:spPr>
        <a:xfrm flipV="1">
          <a:off x="2800350" y="923925"/>
          <a:ext cx="923925" cy="13906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581025</xdr:colOff>
      <xdr:row>5</xdr:row>
      <xdr:rowOff>161925</xdr:rowOff>
    </xdr:from>
    <xdr:to>
      <xdr:col>4</xdr:col>
      <xdr:colOff>180975</xdr:colOff>
      <xdr:row>13</xdr:row>
      <xdr:rowOff>38100</xdr:rowOff>
    </xdr:to>
    <xdr:cxnSp macro="">
      <xdr:nvCxnSpPr>
        <xdr:cNvPr id="4" name="Straight Arrow Connector 3"/>
        <xdr:cNvCxnSpPr/>
      </xdr:nvCxnSpPr>
      <xdr:spPr>
        <a:xfrm flipV="1">
          <a:off x="2790825" y="1114425"/>
          <a:ext cx="1428750" cy="14001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B21" sqref="B21"/>
    </sheetView>
  </sheetViews>
  <sheetFormatPr defaultRowHeight="15" x14ac:dyDescent="0.25"/>
  <cols>
    <col min="1" max="2" width="23" customWidth="1"/>
    <col min="3" max="3" width="6.7109375" customWidth="1"/>
    <col min="4" max="10" width="7.28515625" customWidth="1"/>
    <col min="11" max="11" width="8.5703125" customWidth="1"/>
    <col min="12" max="12" width="6.7109375" customWidth="1"/>
    <col min="13" max="13" width="8.28515625" customWidth="1"/>
    <col min="14" max="14" width="8" customWidth="1"/>
    <col min="15" max="15" width="10.7109375" customWidth="1"/>
  </cols>
  <sheetData>
    <row r="1" spans="1:15" x14ac:dyDescent="0.25">
      <c r="A1" s="1" t="s">
        <v>45</v>
      </c>
      <c r="B1" s="1"/>
    </row>
    <row r="2" spans="1:15" x14ac:dyDescent="0.25">
      <c r="A2" s="1"/>
      <c r="B2" s="1"/>
    </row>
    <row r="3" spans="1:15" x14ac:dyDescent="0.25">
      <c r="A3" t="s">
        <v>14</v>
      </c>
      <c r="C3">
        <v>9000</v>
      </c>
      <c r="E3" s="14" t="s">
        <v>46</v>
      </c>
    </row>
    <row r="4" spans="1:15" x14ac:dyDescent="0.25">
      <c r="A4" s="3" t="s">
        <v>17</v>
      </c>
      <c r="B4" s="3"/>
      <c r="C4" s="4">
        <v>300</v>
      </c>
      <c r="F4" s="14" t="s">
        <v>47</v>
      </c>
    </row>
    <row r="5" spans="1:15" x14ac:dyDescent="0.25">
      <c r="A5" s="3" t="s">
        <v>18</v>
      </c>
      <c r="B5" s="3"/>
      <c r="C5" s="4">
        <v>10</v>
      </c>
      <c r="G5" s="14" t="s">
        <v>48</v>
      </c>
      <c r="I5" s="2"/>
    </row>
    <row r="6" spans="1:15" x14ac:dyDescent="0.25">
      <c r="A6" s="5"/>
      <c r="B6" s="5"/>
      <c r="C6" s="6" t="s">
        <v>0</v>
      </c>
      <c r="D6" s="6" t="s">
        <v>1</v>
      </c>
      <c r="E6" s="6" t="s">
        <v>2</v>
      </c>
      <c r="F6" s="6" t="s">
        <v>3</v>
      </c>
      <c r="G6" s="6" t="s">
        <v>4</v>
      </c>
      <c r="H6" s="6" t="s">
        <v>5</v>
      </c>
      <c r="I6" s="6" t="s">
        <v>6</v>
      </c>
      <c r="J6" s="6" t="s">
        <v>7</v>
      </c>
      <c r="K6" s="6" t="s">
        <v>8</v>
      </c>
      <c r="L6" s="6" t="s">
        <v>9</v>
      </c>
      <c r="M6" s="6" t="s">
        <v>10</v>
      </c>
      <c r="N6" s="6" t="s">
        <v>11</v>
      </c>
      <c r="O6" s="7" t="s">
        <v>22</v>
      </c>
    </row>
    <row r="7" spans="1:15" x14ac:dyDescent="0.25">
      <c r="A7" s="5" t="s">
        <v>12</v>
      </c>
      <c r="B7" s="5"/>
      <c r="C7" s="5">
        <v>9000</v>
      </c>
      <c r="D7" s="5">
        <v>7000</v>
      </c>
      <c r="E7" s="5">
        <v>5000</v>
      </c>
      <c r="F7" s="5">
        <v>4000</v>
      </c>
      <c r="G7" s="5">
        <v>2000</v>
      </c>
      <c r="H7" s="5">
        <v>1500</v>
      </c>
      <c r="I7" s="5">
        <v>1000</v>
      </c>
      <c r="J7" s="5">
        <v>1200</v>
      </c>
      <c r="K7" s="5">
        <v>1600</v>
      </c>
      <c r="L7" s="5">
        <v>3000</v>
      </c>
      <c r="M7" s="5">
        <v>5700</v>
      </c>
      <c r="N7" s="5">
        <v>7000</v>
      </c>
      <c r="O7" s="5">
        <f>SUM(C7:N7)</f>
        <v>48000</v>
      </c>
    </row>
    <row r="8" spans="1:15" x14ac:dyDescent="0.25">
      <c r="A8" s="5" t="s">
        <v>13</v>
      </c>
      <c r="B8" s="5"/>
      <c r="C8" s="13">
        <f>AVERAGE($C$7:$N$7)</f>
        <v>4000</v>
      </c>
      <c r="D8" s="5">
        <f t="shared" ref="D8:N8" si="0">AVERAGE($C$7:$N$7)</f>
        <v>4000</v>
      </c>
      <c r="E8" s="5">
        <f t="shared" si="0"/>
        <v>4000</v>
      </c>
      <c r="F8" s="5">
        <f t="shared" si="0"/>
        <v>4000</v>
      </c>
      <c r="G8" s="5">
        <f t="shared" si="0"/>
        <v>4000</v>
      </c>
      <c r="H8" s="5">
        <f t="shared" si="0"/>
        <v>4000</v>
      </c>
      <c r="I8" s="5">
        <f t="shared" si="0"/>
        <v>4000</v>
      </c>
      <c r="J8" s="5">
        <f t="shared" si="0"/>
        <v>4000</v>
      </c>
      <c r="K8" s="5">
        <f t="shared" si="0"/>
        <v>4000</v>
      </c>
      <c r="L8" s="5">
        <f t="shared" si="0"/>
        <v>4000</v>
      </c>
      <c r="M8" s="5">
        <f t="shared" si="0"/>
        <v>4000</v>
      </c>
      <c r="N8" s="5">
        <f t="shared" si="0"/>
        <v>4000</v>
      </c>
      <c r="O8" s="5">
        <f>SUM(C8:N8)</f>
        <v>48000</v>
      </c>
    </row>
    <row r="9" spans="1:15" x14ac:dyDescent="0.25">
      <c r="A9" s="5" t="s">
        <v>14</v>
      </c>
      <c r="B9" s="5"/>
      <c r="C9" s="5">
        <f>$C$3</f>
        <v>9000</v>
      </c>
      <c r="D9" s="5">
        <f>C10</f>
        <v>4000</v>
      </c>
      <c r="E9" s="5">
        <f t="shared" ref="E9:N9" si="1">D10</f>
        <v>1000</v>
      </c>
      <c r="F9" s="5">
        <f t="shared" si="1"/>
        <v>0</v>
      </c>
      <c r="G9" s="5">
        <f t="shared" si="1"/>
        <v>0</v>
      </c>
      <c r="H9" s="5">
        <f t="shared" si="1"/>
        <v>2000</v>
      </c>
      <c r="I9" s="5">
        <f t="shared" si="1"/>
        <v>4500</v>
      </c>
      <c r="J9" s="5">
        <f t="shared" si="1"/>
        <v>7500</v>
      </c>
      <c r="K9" s="5">
        <f t="shared" si="1"/>
        <v>10300</v>
      </c>
      <c r="L9" s="5">
        <f t="shared" si="1"/>
        <v>12700</v>
      </c>
      <c r="M9" s="5">
        <f t="shared" si="1"/>
        <v>13700</v>
      </c>
      <c r="N9" s="5">
        <f t="shared" si="1"/>
        <v>12000</v>
      </c>
      <c r="O9" s="5"/>
    </row>
    <row r="10" spans="1:15" x14ac:dyDescent="0.25">
      <c r="A10" s="5" t="s">
        <v>15</v>
      </c>
      <c r="B10" s="5"/>
      <c r="C10" s="13">
        <f>(C9+C8-C7)</f>
        <v>4000</v>
      </c>
      <c r="D10" s="5">
        <f t="shared" ref="D10:N10" si="2">(D9+D8-D7)</f>
        <v>1000</v>
      </c>
      <c r="E10" s="5">
        <f t="shared" si="2"/>
        <v>0</v>
      </c>
      <c r="F10" s="5">
        <f t="shared" si="2"/>
        <v>0</v>
      </c>
      <c r="G10" s="5">
        <f t="shared" si="2"/>
        <v>2000</v>
      </c>
      <c r="H10" s="5">
        <f t="shared" si="2"/>
        <v>4500</v>
      </c>
      <c r="I10" s="5">
        <f t="shared" si="2"/>
        <v>7500</v>
      </c>
      <c r="J10" s="5">
        <f t="shared" si="2"/>
        <v>10300</v>
      </c>
      <c r="K10" s="5">
        <f t="shared" si="2"/>
        <v>12700</v>
      </c>
      <c r="L10" s="5">
        <f t="shared" si="2"/>
        <v>13700</v>
      </c>
      <c r="M10" s="5">
        <f t="shared" si="2"/>
        <v>12000</v>
      </c>
      <c r="N10" s="5">
        <f t="shared" si="2"/>
        <v>9000</v>
      </c>
      <c r="O10" s="5"/>
    </row>
    <row r="11" spans="1:15" x14ac:dyDescent="0.25">
      <c r="A11" s="5" t="s">
        <v>16</v>
      </c>
      <c r="B11" s="5"/>
      <c r="C11" s="13">
        <f>(C9+C10)/2</f>
        <v>6500</v>
      </c>
      <c r="D11" s="5">
        <f t="shared" ref="D11:N11" si="3">(D9+D10)/2</f>
        <v>2500</v>
      </c>
      <c r="E11" s="5">
        <f t="shared" si="3"/>
        <v>500</v>
      </c>
      <c r="F11" s="5">
        <f t="shared" si="3"/>
        <v>0</v>
      </c>
      <c r="G11" s="5">
        <f t="shared" si="3"/>
        <v>1000</v>
      </c>
      <c r="H11" s="5">
        <f t="shared" si="3"/>
        <v>3250</v>
      </c>
      <c r="I11" s="5">
        <f t="shared" si="3"/>
        <v>6000</v>
      </c>
      <c r="J11" s="5">
        <f t="shared" si="3"/>
        <v>8900</v>
      </c>
      <c r="K11" s="5">
        <f t="shared" si="3"/>
        <v>11500</v>
      </c>
      <c r="L11" s="5">
        <f t="shared" si="3"/>
        <v>13200</v>
      </c>
      <c r="M11" s="5">
        <f t="shared" si="3"/>
        <v>12850</v>
      </c>
      <c r="N11" s="5">
        <f t="shared" si="3"/>
        <v>10500</v>
      </c>
      <c r="O11" s="5">
        <f>SUM(C11:N11)</f>
        <v>76700</v>
      </c>
    </row>
    <row r="12" spans="1:15" x14ac:dyDescent="0.25">
      <c r="A12" s="7" t="s">
        <v>19</v>
      </c>
      <c r="B12" s="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A13" s="5" t="s">
        <v>20</v>
      </c>
      <c r="B13" s="5"/>
      <c r="C13" s="13">
        <f>($C$4*C8)</f>
        <v>1200000</v>
      </c>
      <c r="D13" s="5">
        <f t="shared" ref="D13:N13" si="4">($C$4*D8)</f>
        <v>1200000</v>
      </c>
      <c r="E13" s="5">
        <f t="shared" si="4"/>
        <v>1200000</v>
      </c>
      <c r="F13" s="5">
        <f t="shared" si="4"/>
        <v>1200000</v>
      </c>
      <c r="G13" s="5">
        <f t="shared" si="4"/>
        <v>1200000</v>
      </c>
      <c r="H13" s="5">
        <f t="shared" si="4"/>
        <v>1200000</v>
      </c>
      <c r="I13" s="5">
        <f t="shared" si="4"/>
        <v>1200000</v>
      </c>
      <c r="J13" s="5">
        <f t="shared" si="4"/>
        <v>1200000</v>
      </c>
      <c r="K13" s="5">
        <f t="shared" si="4"/>
        <v>1200000</v>
      </c>
      <c r="L13" s="5">
        <f t="shared" si="4"/>
        <v>1200000</v>
      </c>
      <c r="M13" s="5">
        <f t="shared" si="4"/>
        <v>1200000</v>
      </c>
      <c r="N13" s="5">
        <f t="shared" si="4"/>
        <v>1200000</v>
      </c>
      <c r="O13" s="11">
        <f>SUM(C13:N13)</f>
        <v>14400000</v>
      </c>
    </row>
    <row r="14" spans="1:15" x14ac:dyDescent="0.25">
      <c r="A14" s="5" t="s">
        <v>21</v>
      </c>
      <c r="B14" s="5"/>
      <c r="C14" s="13">
        <f>($C$5*C11)</f>
        <v>65000</v>
      </c>
      <c r="D14" s="5">
        <f t="shared" ref="D14:N14" si="5">($C$5*D11)</f>
        <v>25000</v>
      </c>
      <c r="E14" s="5">
        <f t="shared" si="5"/>
        <v>5000</v>
      </c>
      <c r="F14" s="5">
        <f t="shared" si="5"/>
        <v>0</v>
      </c>
      <c r="G14" s="5">
        <f t="shared" si="5"/>
        <v>10000</v>
      </c>
      <c r="H14" s="5">
        <f t="shared" si="5"/>
        <v>32500</v>
      </c>
      <c r="I14" s="5">
        <f t="shared" si="5"/>
        <v>60000</v>
      </c>
      <c r="J14" s="5">
        <f t="shared" si="5"/>
        <v>89000</v>
      </c>
      <c r="K14" s="5">
        <f t="shared" si="5"/>
        <v>115000</v>
      </c>
      <c r="L14" s="5">
        <f t="shared" si="5"/>
        <v>132000</v>
      </c>
      <c r="M14" s="5">
        <f t="shared" si="5"/>
        <v>128500</v>
      </c>
      <c r="N14" s="5">
        <f t="shared" si="5"/>
        <v>105000</v>
      </c>
      <c r="O14" s="11">
        <f>SUM(C14:N14)</f>
        <v>767000</v>
      </c>
    </row>
    <row r="15" spans="1:15" x14ac:dyDescent="0.25">
      <c r="A15" s="8" t="s">
        <v>23</v>
      </c>
      <c r="B15" s="8"/>
      <c r="C15" s="13">
        <f>(C13+C14)</f>
        <v>1265000</v>
      </c>
      <c r="D15" s="5">
        <f t="shared" ref="D15:N15" si="6">(D13+D14)</f>
        <v>1225000</v>
      </c>
      <c r="E15" s="5">
        <f t="shared" si="6"/>
        <v>1205000</v>
      </c>
      <c r="F15" s="5">
        <f t="shared" si="6"/>
        <v>1200000</v>
      </c>
      <c r="G15" s="5">
        <f t="shared" si="6"/>
        <v>1210000</v>
      </c>
      <c r="H15" s="5">
        <f t="shared" si="6"/>
        <v>1232500</v>
      </c>
      <c r="I15" s="5">
        <f t="shared" si="6"/>
        <v>1260000</v>
      </c>
      <c r="J15" s="5">
        <f t="shared" si="6"/>
        <v>1289000</v>
      </c>
      <c r="K15" s="5">
        <f t="shared" si="6"/>
        <v>1315000</v>
      </c>
      <c r="L15" s="5">
        <f t="shared" si="6"/>
        <v>1332000</v>
      </c>
      <c r="M15" s="5">
        <f t="shared" si="6"/>
        <v>1328500</v>
      </c>
      <c r="N15" s="5">
        <f t="shared" si="6"/>
        <v>1305000</v>
      </c>
      <c r="O15" s="15">
        <f>(O13+O14)</f>
        <v>15167000</v>
      </c>
    </row>
    <row r="17" spans="1:13" x14ac:dyDescent="0.25">
      <c r="A17" s="14" t="s">
        <v>49</v>
      </c>
    </row>
    <row r="18" spans="1:13" x14ac:dyDescent="0.25">
      <c r="A18" s="14" t="s">
        <v>50</v>
      </c>
    </row>
    <row r="19" spans="1:13" x14ac:dyDescent="0.25">
      <c r="B19" s="14" t="s">
        <v>51</v>
      </c>
      <c r="M19" s="16" t="s">
        <v>52</v>
      </c>
    </row>
    <row r="38" spans="1:14" x14ac:dyDescent="0.25">
      <c r="A38" s="8" t="s">
        <v>26</v>
      </c>
      <c r="B38" s="5"/>
      <c r="C38" s="6" t="s">
        <v>0</v>
      </c>
      <c r="D38" s="6" t="s">
        <v>1</v>
      </c>
      <c r="E38" s="6" t="s">
        <v>2</v>
      </c>
      <c r="F38" s="6" t="s">
        <v>3</v>
      </c>
      <c r="G38" s="6" t="s">
        <v>4</v>
      </c>
      <c r="H38" s="6" t="s">
        <v>5</v>
      </c>
      <c r="I38" s="6" t="s">
        <v>6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</row>
    <row r="39" spans="1:14" x14ac:dyDescent="0.25">
      <c r="A39" s="8" t="s">
        <v>24</v>
      </c>
      <c r="B39" s="5">
        <v>0</v>
      </c>
      <c r="C39" s="5">
        <f>C7</f>
        <v>9000</v>
      </c>
      <c r="D39" s="5">
        <f>(C39+D7)</f>
        <v>16000</v>
      </c>
      <c r="E39" s="5">
        <f t="shared" ref="E39:N39" si="7">(D39+E7)</f>
        <v>21000</v>
      </c>
      <c r="F39" s="5">
        <f t="shared" si="7"/>
        <v>25000</v>
      </c>
      <c r="G39" s="5">
        <f t="shared" si="7"/>
        <v>27000</v>
      </c>
      <c r="H39" s="5">
        <f t="shared" si="7"/>
        <v>28500</v>
      </c>
      <c r="I39" s="5">
        <f t="shared" si="7"/>
        <v>29500</v>
      </c>
      <c r="J39" s="5">
        <f t="shared" si="7"/>
        <v>30700</v>
      </c>
      <c r="K39" s="5">
        <f t="shared" si="7"/>
        <v>32300</v>
      </c>
      <c r="L39" s="5">
        <f t="shared" si="7"/>
        <v>35300</v>
      </c>
      <c r="M39" s="5">
        <f t="shared" si="7"/>
        <v>41000</v>
      </c>
      <c r="N39" s="5">
        <f t="shared" si="7"/>
        <v>48000</v>
      </c>
    </row>
    <row r="40" spans="1:14" x14ac:dyDescent="0.25">
      <c r="A40" s="8" t="s">
        <v>25</v>
      </c>
      <c r="B40" s="5">
        <v>0</v>
      </c>
      <c r="C40" s="5">
        <f>C8</f>
        <v>4000</v>
      </c>
      <c r="D40" s="5">
        <f>(C40+D8)</f>
        <v>8000</v>
      </c>
      <c r="E40" s="5">
        <f t="shared" ref="E40:N40" si="8">(D40+E8)</f>
        <v>12000</v>
      </c>
      <c r="F40" s="5">
        <f t="shared" si="8"/>
        <v>16000</v>
      </c>
      <c r="G40" s="5">
        <f t="shared" si="8"/>
        <v>20000</v>
      </c>
      <c r="H40" s="5">
        <f t="shared" si="8"/>
        <v>24000</v>
      </c>
      <c r="I40" s="5">
        <f t="shared" si="8"/>
        <v>28000</v>
      </c>
      <c r="J40" s="5">
        <f t="shared" si="8"/>
        <v>32000</v>
      </c>
      <c r="K40" s="5">
        <f t="shared" si="8"/>
        <v>36000</v>
      </c>
      <c r="L40" s="5">
        <f t="shared" si="8"/>
        <v>40000</v>
      </c>
      <c r="M40" s="5">
        <f t="shared" si="8"/>
        <v>44000</v>
      </c>
      <c r="N40" s="5">
        <f t="shared" si="8"/>
        <v>48000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7" sqref="H27"/>
    </sheetView>
  </sheetViews>
  <sheetFormatPr defaultRowHeight="15" x14ac:dyDescent="0.25"/>
  <cols>
    <col min="1" max="1" width="42.28515625" bestFit="1" customWidth="1"/>
    <col min="14" max="14" width="11.7109375" bestFit="1" customWidth="1"/>
  </cols>
  <sheetData>
    <row r="1" spans="1:14" x14ac:dyDescent="0.25">
      <c r="A1" s="1" t="s">
        <v>44</v>
      </c>
    </row>
    <row r="2" spans="1:14" x14ac:dyDescent="0.25">
      <c r="A2" s="1"/>
    </row>
    <row r="3" spans="1:14" x14ac:dyDescent="0.25">
      <c r="A3" t="s">
        <v>14</v>
      </c>
      <c r="B3">
        <v>9000</v>
      </c>
    </row>
    <row r="4" spans="1:14" x14ac:dyDescent="0.25">
      <c r="A4" s="3" t="s">
        <v>17</v>
      </c>
      <c r="B4" s="4">
        <v>300</v>
      </c>
    </row>
    <row r="5" spans="1:14" x14ac:dyDescent="0.25">
      <c r="A5" s="3" t="s">
        <v>31</v>
      </c>
      <c r="B5" s="9">
        <v>40</v>
      </c>
      <c r="D5" s="14" t="s">
        <v>53</v>
      </c>
    </row>
    <row r="6" spans="1:14" x14ac:dyDescent="0.25">
      <c r="A6" s="3" t="s">
        <v>27</v>
      </c>
      <c r="B6" s="4">
        <v>500</v>
      </c>
      <c r="E6" s="14" t="s">
        <v>54</v>
      </c>
    </row>
    <row r="7" spans="1:14" x14ac:dyDescent="0.25">
      <c r="A7" s="3" t="s">
        <v>28</v>
      </c>
      <c r="B7" s="4">
        <v>300</v>
      </c>
      <c r="F7" s="14" t="s">
        <v>55</v>
      </c>
    </row>
    <row r="8" spans="1:14" x14ac:dyDescent="0.25">
      <c r="A8" s="3" t="s">
        <v>33</v>
      </c>
      <c r="B8" s="10">
        <v>100</v>
      </c>
    </row>
    <row r="9" spans="1:14" x14ac:dyDescent="0.25">
      <c r="A9" s="3"/>
      <c r="B9" s="4"/>
      <c r="H9" s="2"/>
    </row>
    <row r="10" spans="1:14" x14ac:dyDescent="0.25">
      <c r="A10" s="5"/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7" t="s">
        <v>22</v>
      </c>
    </row>
    <row r="11" spans="1:14" x14ac:dyDescent="0.25">
      <c r="A11" s="5" t="s">
        <v>12</v>
      </c>
      <c r="B11" s="5">
        <v>9000</v>
      </c>
      <c r="C11" s="5">
        <v>7000</v>
      </c>
      <c r="D11" s="5">
        <v>5000</v>
      </c>
      <c r="E11" s="5">
        <v>4000</v>
      </c>
      <c r="F11" s="5">
        <v>2000</v>
      </c>
      <c r="G11" s="5">
        <v>1500</v>
      </c>
      <c r="H11" s="5">
        <v>1000</v>
      </c>
      <c r="I11" s="5">
        <v>1200</v>
      </c>
      <c r="J11" s="5">
        <v>1600</v>
      </c>
      <c r="K11" s="5">
        <v>3000</v>
      </c>
      <c r="L11" s="5">
        <v>5700</v>
      </c>
      <c r="M11" s="5">
        <v>7000</v>
      </c>
      <c r="N11" s="5">
        <f>SUM(B11:M11)</f>
        <v>48000</v>
      </c>
    </row>
    <row r="12" spans="1:14" x14ac:dyDescent="0.25">
      <c r="A12" s="5" t="s">
        <v>13</v>
      </c>
      <c r="B12" s="5">
        <v>9000</v>
      </c>
      <c r="C12" s="5">
        <v>7000</v>
      </c>
      <c r="D12" s="5">
        <v>5000</v>
      </c>
      <c r="E12" s="5">
        <v>4000</v>
      </c>
      <c r="F12" s="5">
        <v>2000</v>
      </c>
      <c r="G12" s="5">
        <v>1500</v>
      </c>
      <c r="H12" s="5">
        <v>1000</v>
      </c>
      <c r="I12" s="5">
        <v>1200</v>
      </c>
      <c r="J12" s="5">
        <v>1600</v>
      </c>
      <c r="K12" s="5">
        <v>3000</v>
      </c>
      <c r="L12" s="5">
        <v>5700</v>
      </c>
      <c r="M12" s="5">
        <v>7000</v>
      </c>
      <c r="N12" s="5">
        <f>SUM(B12:M12)</f>
        <v>48000</v>
      </c>
    </row>
    <row r="13" spans="1:14" x14ac:dyDescent="0.25">
      <c r="A13" s="5" t="s">
        <v>32</v>
      </c>
      <c r="B13" s="13">
        <f>ROUNDUP(B11/$B$5,0)</f>
        <v>225</v>
      </c>
      <c r="C13" s="5">
        <f t="shared" ref="C13:M13" si="0">ROUNDUP(C11/$B$5,0)</f>
        <v>175</v>
      </c>
      <c r="D13" s="5">
        <f t="shared" si="0"/>
        <v>125</v>
      </c>
      <c r="E13" s="5">
        <f t="shared" si="0"/>
        <v>100</v>
      </c>
      <c r="F13" s="5">
        <f t="shared" si="0"/>
        <v>50</v>
      </c>
      <c r="G13" s="5">
        <f t="shared" si="0"/>
        <v>38</v>
      </c>
      <c r="H13" s="5">
        <f t="shared" si="0"/>
        <v>25</v>
      </c>
      <c r="I13" s="5">
        <f t="shared" si="0"/>
        <v>30</v>
      </c>
      <c r="J13" s="5">
        <f t="shared" si="0"/>
        <v>40</v>
      </c>
      <c r="K13" s="5">
        <f t="shared" si="0"/>
        <v>75</v>
      </c>
      <c r="L13" s="5">
        <f t="shared" si="0"/>
        <v>143</v>
      </c>
      <c r="M13" s="5">
        <f t="shared" si="0"/>
        <v>175</v>
      </c>
      <c r="N13" s="5"/>
    </row>
    <row r="14" spans="1:14" x14ac:dyDescent="0.25">
      <c r="A14" s="5" t="s">
        <v>29</v>
      </c>
      <c r="B14" s="13">
        <f>IF(B13&gt;$B$8,B13-B8,0)</f>
        <v>125</v>
      </c>
      <c r="C14" s="5">
        <f>IF(C13&gt;B13,C13-B13,0)</f>
        <v>0</v>
      </c>
      <c r="D14" s="5">
        <f t="shared" ref="D14:M14" si="1">IF(D13&gt;C13,D13-C13,0)</f>
        <v>0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5</v>
      </c>
      <c r="J14" s="5">
        <f t="shared" si="1"/>
        <v>10</v>
      </c>
      <c r="K14" s="5">
        <f t="shared" si="1"/>
        <v>35</v>
      </c>
      <c r="L14" s="5">
        <f t="shared" si="1"/>
        <v>68</v>
      </c>
      <c r="M14" s="5">
        <f t="shared" si="1"/>
        <v>32</v>
      </c>
      <c r="N14" s="5"/>
    </row>
    <row r="15" spans="1:14" x14ac:dyDescent="0.25">
      <c r="A15" s="5" t="s">
        <v>30</v>
      </c>
      <c r="B15" s="13">
        <f>IF($B$8&gt;B13,$B$8-B13,0)</f>
        <v>0</v>
      </c>
      <c r="C15" s="5">
        <f>IF(B13&gt;C13,B13-C13,0)</f>
        <v>50</v>
      </c>
      <c r="D15" s="5">
        <f t="shared" ref="D15:M15" si="2">IF(C13&gt;D13,C13-D13,0)</f>
        <v>50</v>
      </c>
      <c r="E15" s="5">
        <f t="shared" si="2"/>
        <v>25</v>
      </c>
      <c r="F15" s="5">
        <f t="shared" si="2"/>
        <v>50</v>
      </c>
      <c r="G15" s="5">
        <f t="shared" si="2"/>
        <v>12</v>
      </c>
      <c r="H15" s="5">
        <f t="shared" si="2"/>
        <v>13</v>
      </c>
      <c r="I15" s="5">
        <f t="shared" si="2"/>
        <v>0</v>
      </c>
      <c r="J15" s="5">
        <f t="shared" si="2"/>
        <v>0</v>
      </c>
      <c r="K15" s="5">
        <f t="shared" si="2"/>
        <v>0</v>
      </c>
      <c r="L15" s="5">
        <f t="shared" si="2"/>
        <v>0</v>
      </c>
      <c r="M15" s="5">
        <f t="shared" si="2"/>
        <v>0</v>
      </c>
      <c r="N15" s="5"/>
    </row>
    <row r="16" spans="1:14" x14ac:dyDescent="0.25">
      <c r="A16" s="7" t="s">
        <v>19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x14ac:dyDescent="0.25">
      <c r="A17" s="5" t="s">
        <v>20</v>
      </c>
      <c r="B17" s="13">
        <f>($B$4*B12)</f>
        <v>2700000</v>
      </c>
      <c r="C17" s="5">
        <f t="shared" ref="C17:M17" si="3">($B$4*C12)</f>
        <v>2100000</v>
      </c>
      <c r="D17" s="5">
        <f t="shared" si="3"/>
        <v>1500000</v>
      </c>
      <c r="E17" s="5">
        <f t="shared" si="3"/>
        <v>1200000</v>
      </c>
      <c r="F17" s="5">
        <f t="shared" si="3"/>
        <v>600000</v>
      </c>
      <c r="G17" s="5">
        <f t="shared" si="3"/>
        <v>450000</v>
      </c>
      <c r="H17" s="5">
        <f t="shared" si="3"/>
        <v>300000</v>
      </c>
      <c r="I17" s="5">
        <f t="shared" si="3"/>
        <v>360000</v>
      </c>
      <c r="J17" s="5">
        <f t="shared" si="3"/>
        <v>480000</v>
      </c>
      <c r="K17" s="5">
        <f t="shared" si="3"/>
        <v>900000</v>
      </c>
      <c r="L17" s="5">
        <f t="shared" si="3"/>
        <v>1710000</v>
      </c>
      <c r="M17" s="5">
        <f t="shared" si="3"/>
        <v>2100000</v>
      </c>
      <c r="N17" s="11">
        <f>SUM(B17:M17)</f>
        <v>14400000</v>
      </c>
    </row>
    <row r="18" spans="1:14" x14ac:dyDescent="0.25">
      <c r="A18" s="5" t="s">
        <v>34</v>
      </c>
      <c r="B18" s="13">
        <f>(B14*$B$6)</f>
        <v>62500</v>
      </c>
      <c r="C18" s="5">
        <f t="shared" ref="C18:M18" si="4">(C14*$B$6)</f>
        <v>0</v>
      </c>
      <c r="D18" s="5">
        <f t="shared" si="4"/>
        <v>0</v>
      </c>
      <c r="E18" s="5">
        <f t="shared" si="4"/>
        <v>0</v>
      </c>
      <c r="F18" s="5">
        <f t="shared" si="4"/>
        <v>0</v>
      </c>
      <c r="G18" s="5">
        <f t="shared" si="4"/>
        <v>0</v>
      </c>
      <c r="H18" s="5">
        <f t="shared" si="4"/>
        <v>0</v>
      </c>
      <c r="I18" s="5">
        <f t="shared" si="4"/>
        <v>2500</v>
      </c>
      <c r="J18" s="5">
        <f t="shared" si="4"/>
        <v>5000</v>
      </c>
      <c r="K18" s="5">
        <f t="shared" si="4"/>
        <v>17500</v>
      </c>
      <c r="L18" s="5">
        <f t="shared" si="4"/>
        <v>34000</v>
      </c>
      <c r="M18" s="5">
        <f t="shared" si="4"/>
        <v>16000</v>
      </c>
      <c r="N18" s="11">
        <f>SUM(B18:M18)</f>
        <v>137500</v>
      </c>
    </row>
    <row r="19" spans="1:14" x14ac:dyDescent="0.25">
      <c r="A19" s="5" t="s">
        <v>35</v>
      </c>
      <c r="B19" s="13">
        <f>(B15*$B$7)</f>
        <v>0</v>
      </c>
      <c r="C19" s="5">
        <f t="shared" ref="C19:M19" si="5">(C15*$B$7)</f>
        <v>15000</v>
      </c>
      <c r="D19" s="5">
        <f t="shared" si="5"/>
        <v>15000</v>
      </c>
      <c r="E19" s="5">
        <f t="shared" si="5"/>
        <v>7500</v>
      </c>
      <c r="F19" s="5">
        <f t="shared" si="5"/>
        <v>15000</v>
      </c>
      <c r="G19" s="5">
        <f t="shared" si="5"/>
        <v>3600</v>
      </c>
      <c r="H19" s="5">
        <f t="shared" si="5"/>
        <v>3900</v>
      </c>
      <c r="I19" s="5">
        <f t="shared" si="5"/>
        <v>0</v>
      </c>
      <c r="J19" s="5">
        <f t="shared" si="5"/>
        <v>0</v>
      </c>
      <c r="K19" s="5">
        <f t="shared" si="5"/>
        <v>0</v>
      </c>
      <c r="L19" s="5">
        <f t="shared" si="5"/>
        <v>0</v>
      </c>
      <c r="M19" s="5">
        <f t="shared" si="5"/>
        <v>0</v>
      </c>
      <c r="N19" s="11">
        <f>SUM(B19:M19)</f>
        <v>60000</v>
      </c>
    </row>
    <row r="20" spans="1:14" x14ac:dyDescent="0.25">
      <c r="A20" s="8" t="s">
        <v>23</v>
      </c>
      <c r="B20" s="13">
        <f>(B17+B18+B19)</f>
        <v>2762500</v>
      </c>
      <c r="C20" s="5">
        <f t="shared" ref="C20:M20" si="6">(C17+C18+C19)</f>
        <v>2115000</v>
      </c>
      <c r="D20" s="5">
        <f t="shared" si="6"/>
        <v>1515000</v>
      </c>
      <c r="E20" s="5">
        <f t="shared" si="6"/>
        <v>1207500</v>
      </c>
      <c r="F20" s="5">
        <f t="shared" si="6"/>
        <v>615000</v>
      </c>
      <c r="G20" s="5">
        <f t="shared" si="6"/>
        <v>453600</v>
      </c>
      <c r="H20" s="5">
        <f t="shared" si="6"/>
        <v>303900</v>
      </c>
      <c r="I20" s="5">
        <f t="shared" si="6"/>
        <v>362500</v>
      </c>
      <c r="J20" s="5">
        <f t="shared" si="6"/>
        <v>485000</v>
      </c>
      <c r="K20" s="5">
        <f t="shared" si="6"/>
        <v>917500</v>
      </c>
      <c r="L20" s="5">
        <f t="shared" si="6"/>
        <v>1744000</v>
      </c>
      <c r="M20" s="5">
        <f t="shared" si="6"/>
        <v>2116000</v>
      </c>
      <c r="N20" s="17">
        <f>SUM(B20:M20)</f>
        <v>14597500</v>
      </c>
    </row>
    <row r="22" spans="1:14" x14ac:dyDescent="0.25">
      <c r="A22" s="14" t="s">
        <v>56</v>
      </c>
    </row>
    <row r="23" spans="1:14" x14ac:dyDescent="0.25">
      <c r="A23" s="14" t="s">
        <v>57</v>
      </c>
    </row>
    <row r="24" spans="1:14" x14ac:dyDescent="0.25">
      <c r="A24" s="14" t="s">
        <v>58</v>
      </c>
      <c r="B24" s="14" t="s">
        <v>59</v>
      </c>
      <c r="L24" s="18" t="s">
        <v>60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/>
  </sheetViews>
  <sheetFormatPr defaultRowHeight="15" x14ac:dyDescent="0.25"/>
  <cols>
    <col min="1" max="1" width="33.140625" bestFit="1" customWidth="1"/>
    <col min="14" max="14" width="11.7109375" bestFit="1" customWidth="1"/>
  </cols>
  <sheetData>
    <row r="1" spans="1:14" x14ac:dyDescent="0.25">
      <c r="A1" s="1" t="s">
        <v>63</v>
      </c>
    </row>
    <row r="2" spans="1:14" x14ac:dyDescent="0.25">
      <c r="A2" s="1"/>
    </row>
    <row r="3" spans="1:14" x14ac:dyDescent="0.25">
      <c r="A3" s="3" t="s">
        <v>17</v>
      </c>
      <c r="B3" s="4">
        <v>300</v>
      </c>
    </row>
    <row r="4" spans="1:14" x14ac:dyDescent="0.25">
      <c r="A4" s="3" t="s">
        <v>31</v>
      </c>
      <c r="B4" s="9">
        <v>40</v>
      </c>
    </row>
    <row r="5" spans="1:14" x14ac:dyDescent="0.25">
      <c r="A5" s="3" t="s">
        <v>36</v>
      </c>
      <c r="B5" s="4">
        <v>360</v>
      </c>
      <c r="D5" s="14" t="s">
        <v>61</v>
      </c>
    </row>
    <row r="6" spans="1:14" x14ac:dyDescent="0.25">
      <c r="A6" s="3" t="s">
        <v>37</v>
      </c>
      <c r="B6" s="4">
        <v>420</v>
      </c>
      <c r="E6" s="14" t="s">
        <v>62</v>
      </c>
    </row>
    <row r="7" spans="1:14" x14ac:dyDescent="0.25">
      <c r="A7" s="3" t="s">
        <v>33</v>
      </c>
      <c r="B7" s="10">
        <v>25</v>
      </c>
    </row>
    <row r="8" spans="1:14" x14ac:dyDescent="0.25">
      <c r="A8" s="3" t="s">
        <v>41</v>
      </c>
      <c r="B8" s="10">
        <v>500</v>
      </c>
    </row>
    <row r="9" spans="1:14" x14ac:dyDescent="0.25">
      <c r="A9" s="3"/>
      <c r="B9" s="4"/>
      <c r="H9" s="2"/>
    </row>
    <row r="10" spans="1:14" x14ac:dyDescent="0.25">
      <c r="A10" s="5"/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7" t="s">
        <v>22</v>
      </c>
    </row>
    <row r="11" spans="1:14" x14ac:dyDescent="0.25">
      <c r="A11" s="5" t="s">
        <v>12</v>
      </c>
      <c r="B11" s="5">
        <v>9000</v>
      </c>
      <c r="C11" s="5">
        <v>7000</v>
      </c>
      <c r="D11" s="5">
        <v>5000</v>
      </c>
      <c r="E11" s="5">
        <v>4000</v>
      </c>
      <c r="F11" s="5">
        <v>2000</v>
      </c>
      <c r="G11" s="5">
        <v>1500</v>
      </c>
      <c r="H11" s="5">
        <v>1000</v>
      </c>
      <c r="I11" s="5">
        <v>1200</v>
      </c>
      <c r="J11" s="5">
        <v>1600</v>
      </c>
      <c r="K11" s="5">
        <v>3000</v>
      </c>
      <c r="L11" s="5">
        <v>5700</v>
      </c>
      <c r="M11" s="5">
        <v>7000</v>
      </c>
      <c r="N11" s="5">
        <f>SUM(B11:M11)</f>
        <v>48000</v>
      </c>
    </row>
    <row r="12" spans="1:14" x14ac:dyDescent="0.25">
      <c r="A12" s="5" t="s">
        <v>38</v>
      </c>
      <c r="B12" s="5">
        <f>$B$4*$B$7</f>
        <v>1000</v>
      </c>
      <c r="C12" s="5">
        <f t="shared" ref="C12:M12" si="0">$B$4*$B$7</f>
        <v>1000</v>
      </c>
      <c r="D12" s="5">
        <f t="shared" si="0"/>
        <v>1000</v>
      </c>
      <c r="E12" s="5">
        <f t="shared" si="0"/>
        <v>1000</v>
      </c>
      <c r="F12" s="5">
        <f t="shared" si="0"/>
        <v>1000</v>
      </c>
      <c r="G12" s="5">
        <f t="shared" si="0"/>
        <v>1000</v>
      </c>
      <c r="H12" s="5">
        <f t="shared" si="0"/>
        <v>1000</v>
      </c>
      <c r="I12" s="5">
        <f t="shared" si="0"/>
        <v>1000</v>
      </c>
      <c r="J12" s="5">
        <f t="shared" si="0"/>
        <v>1000</v>
      </c>
      <c r="K12" s="5">
        <f t="shared" si="0"/>
        <v>1000</v>
      </c>
      <c r="L12" s="5">
        <f t="shared" si="0"/>
        <v>1000</v>
      </c>
      <c r="M12" s="5">
        <f t="shared" si="0"/>
        <v>1000</v>
      </c>
      <c r="N12" s="5">
        <f>SUM(B12:M12)</f>
        <v>12000</v>
      </c>
    </row>
    <row r="13" spans="1:14" x14ac:dyDescent="0.25">
      <c r="A13" s="5" t="s">
        <v>39</v>
      </c>
      <c r="B13" s="13">
        <f>IF(B11-B12&lt;$B$8,B11-B12,$B$8)</f>
        <v>500</v>
      </c>
      <c r="C13" s="5">
        <f t="shared" ref="C13:H13" si="1">IF(C11-C12&lt;$B$8,C11-C12,$B$8)</f>
        <v>500</v>
      </c>
      <c r="D13" s="5">
        <f t="shared" si="1"/>
        <v>500</v>
      </c>
      <c r="E13" s="5">
        <f t="shared" si="1"/>
        <v>500</v>
      </c>
      <c r="F13" s="5">
        <f t="shared" si="1"/>
        <v>500</v>
      </c>
      <c r="G13" s="5">
        <f t="shared" si="1"/>
        <v>500</v>
      </c>
      <c r="H13" s="5">
        <f t="shared" si="1"/>
        <v>0</v>
      </c>
      <c r="I13" s="5">
        <f t="shared" ref="I13" si="2">IF(I11-I12&lt;$B$8,I11-I12,$B$8)</f>
        <v>200</v>
      </c>
      <c r="J13" s="5">
        <f t="shared" ref="J13" si="3">IF(J11-J12&lt;$B$8,J11-J12,$B$8)</f>
        <v>500</v>
      </c>
      <c r="K13" s="5">
        <f t="shared" ref="K13" si="4">IF(K11-K12&lt;$B$8,K11-K12,$B$8)</f>
        <v>500</v>
      </c>
      <c r="L13" s="5">
        <f t="shared" ref="L13" si="5">IF(L11-L12&lt;$B$8,L11-L12,$B$8)</f>
        <v>500</v>
      </c>
      <c r="M13" s="5">
        <f t="shared" ref="M13" si="6">IF(M11-M12&lt;$B$8,M11-M12,$B$8)</f>
        <v>500</v>
      </c>
      <c r="N13" s="5">
        <f>SUM(B13:M13)</f>
        <v>5200</v>
      </c>
    </row>
    <row r="14" spans="1:14" x14ac:dyDescent="0.25">
      <c r="A14" s="5" t="s">
        <v>40</v>
      </c>
      <c r="B14" s="13">
        <f>IF(B11-(B12+B13)&gt;0,B11-(B12+B13),0)</f>
        <v>7500</v>
      </c>
      <c r="C14" s="5">
        <f t="shared" ref="C14:M14" si="7">IF(C11-(C12+C13)&gt;0,C11-(C12+C13),0)</f>
        <v>5500</v>
      </c>
      <c r="D14" s="5">
        <f t="shared" si="7"/>
        <v>3500</v>
      </c>
      <c r="E14" s="5">
        <f t="shared" si="7"/>
        <v>2500</v>
      </c>
      <c r="F14" s="5">
        <f t="shared" si="7"/>
        <v>500</v>
      </c>
      <c r="G14" s="5">
        <f t="shared" si="7"/>
        <v>0</v>
      </c>
      <c r="H14" s="5">
        <f t="shared" si="7"/>
        <v>0</v>
      </c>
      <c r="I14" s="5">
        <f t="shared" si="7"/>
        <v>0</v>
      </c>
      <c r="J14" s="5">
        <f t="shared" si="7"/>
        <v>100</v>
      </c>
      <c r="K14" s="5">
        <f t="shared" si="7"/>
        <v>1500</v>
      </c>
      <c r="L14" s="5">
        <f t="shared" si="7"/>
        <v>4200</v>
      </c>
      <c r="M14" s="5">
        <f t="shared" si="7"/>
        <v>5500</v>
      </c>
      <c r="N14" s="5">
        <f>SUM(B14:M14)</f>
        <v>30800</v>
      </c>
    </row>
    <row r="15" spans="1:14" x14ac:dyDescent="0.25">
      <c r="A15" s="7" t="s">
        <v>19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x14ac:dyDescent="0.25">
      <c r="A16" s="5" t="s">
        <v>20</v>
      </c>
      <c r="B16" s="5">
        <f t="shared" ref="B16:M16" si="8">($B$3*B12)</f>
        <v>300000</v>
      </c>
      <c r="C16" s="5">
        <f t="shared" si="8"/>
        <v>300000</v>
      </c>
      <c r="D16" s="5">
        <f t="shared" si="8"/>
        <v>300000</v>
      </c>
      <c r="E16" s="5">
        <f t="shared" si="8"/>
        <v>300000</v>
      </c>
      <c r="F16" s="5">
        <f t="shared" si="8"/>
        <v>300000</v>
      </c>
      <c r="G16" s="5">
        <f t="shared" si="8"/>
        <v>300000</v>
      </c>
      <c r="H16" s="5">
        <f t="shared" si="8"/>
        <v>300000</v>
      </c>
      <c r="I16" s="5">
        <f t="shared" si="8"/>
        <v>300000</v>
      </c>
      <c r="J16" s="5">
        <f t="shared" si="8"/>
        <v>300000</v>
      </c>
      <c r="K16" s="5">
        <f t="shared" si="8"/>
        <v>300000</v>
      </c>
      <c r="L16" s="5">
        <f t="shared" si="8"/>
        <v>300000</v>
      </c>
      <c r="M16" s="5">
        <f t="shared" si="8"/>
        <v>300000</v>
      </c>
      <c r="N16" s="11">
        <f>SUM(B16:M16)</f>
        <v>3600000</v>
      </c>
    </row>
    <row r="17" spans="1:14" x14ac:dyDescent="0.25">
      <c r="A17" s="5" t="s">
        <v>42</v>
      </c>
      <c r="B17" s="5">
        <f>(B13*$B$5)</f>
        <v>180000</v>
      </c>
      <c r="C17" s="5">
        <f t="shared" ref="C17:M17" si="9">(C13*$B$5)</f>
        <v>180000</v>
      </c>
      <c r="D17" s="5">
        <f t="shared" si="9"/>
        <v>180000</v>
      </c>
      <c r="E17" s="5">
        <f t="shared" si="9"/>
        <v>180000</v>
      </c>
      <c r="F17" s="5">
        <f t="shared" si="9"/>
        <v>180000</v>
      </c>
      <c r="G17" s="5">
        <f t="shared" si="9"/>
        <v>180000</v>
      </c>
      <c r="H17" s="5">
        <f t="shared" si="9"/>
        <v>0</v>
      </c>
      <c r="I17" s="5">
        <f t="shared" si="9"/>
        <v>72000</v>
      </c>
      <c r="J17" s="5">
        <f t="shared" si="9"/>
        <v>180000</v>
      </c>
      <c r="K17" s="5">
        <f t="shared" si="9"/>
        <v>180000</v>
      </c>
      <c r="L17" s="5">
        <f t="shared" si="9"/>
        <v>180000</v>
      </c>
      <c r="M17" s="5">
        <f t="shared" si="9"/>
        <v>180000</v>
      </c>
      <c r="N17" s="11">
        <f>SUM(B17:M17)</f>
        <v>1872000</v>
      </c>
    </row>
    <row r="18" spans="1:14" x14ac:dyDescent="0.25">
      <c r="A18" s="5" t="s">
        <v>43</v>
      </c>
      <c r="B18" s="5">
        <f>(B14*$B$6)</f>
        <v>3150000</v>
      </c>
      <c r="C18" s="5">
        <f t="shared" ref="C18:M18" si="10">(C14*$B$6)</f>
        <v>2310000</v>
      </c>
      <c r="D18" s="5">
        <f t="shared" si="10"/>
        <v>1470000</v>
      </c>
      <c r="E18" s="5">
        <f t="shared" si="10"/>
        <v>1050000</v>
      </c>
      <c r="F18" s="5">
        <f t="shared" si="10"/>
        <v>210000</v>
      </c>
      <c r="G18" s="5">
        <f t="shared" si="10"/>
        <v>0</v>
      </c>
      <c r="H18" s="5">
        <f t="shared" si="10"/>
        <v>0</v>
      </c>
      <c r="I18" s="5">
        <f t="shared" si="10"/>
        <v>0</v>
      </c>
      <c r="J18" s="5">
        <f t="shared" si="10"/>
        <v>42000</v>
      </c>
      <c r="K18" s="5">
        <f t="shared" si="10"/>
        <v>630000</v>
      </c>
      <c r="L18" s="5">
        <f t="shared" si="10"/>
        <v>1764000</v>
      </c>
      <c r="M18" s="5">
        <f t="shared" si="10"/>
        <v>2310000</v>
      </c>
      <c r="N18" s="11">
        <f>SUM(B18:M18)</f>
        <v>12936000</v>
      </c>
    </row>
    <row r="19" spans="1:14" x14ac:dyDescent="0.25">
      <c r="A19" s="8" t="s">
        <v>23</v>
      </c>
      <c r="B19" s="5">
        <f>(B16+B17+B18)</f>
        <v>3630000</v>
      </c>
      <c r="C19" s="5">
        <f t="shared" ref="C19:M19" si="11">(C16+C17+C18)</f>
        <v>2790000</v>
      </c>
      <c r="D19" s="5">
        <f t="shared" si="11"/>
        <v>1950000</v>
      </c>
      <c r="E19" s="5">
        <f t="shared" si="11"/>
        <v>1530000</v>
      </c>
      <c r="F19" s="5">
        <f t="shared" si="11"/>
        <v>690000</v>
      </c>
      <c r="G19" s="5">
        <f t="shared" si="11"/>
        <v>480000</v>
      </c>
      <c r="H19" s="5">
        <f t="shared" si="11"/>
        <v>300000</v>
      </c>
      <c r="I19" s="5">
        <f t="shared" si="11"/>
        <v>372000</v>
      </c>
      <c r="J19" s="5">
        <f t="shared" si="11"/>
        <v>522000</v>
      </c>
      <c r="K19" s="5">
        <f t="shared" si="11"/>
        <v>1110000</v>
      </c>
      <c r="L19" s="5">
        <f t="shared" si="11"/>
        <v>2244000</v>
      </c>
      <c r="M19" s="5">
        <f t="shared" si="11"/>
        <v>2790000</v>
      </c>
      <c r="N19" s="12">
        <f>SUM(B19:M19)</f>
        <v>18408000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Level Plan</vt:lpstr>
      <vt:lpstr>Chase Plan</vt:lpstr>
      <vt:lpstr>Mixed Plan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2013-10-15T10:35:28Z</dcterms:created>
  <dcterms:modified xsi:type="dcterms:W3CDTF">2016-12-29T22:22:53Z</dcterms:modified>
</cp:coreProperties>
</file>